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480" yWindow="480" windowWidth="25120" windowHeight="155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C23" i="1"/>
  <c r="C22" i="1"/>
  <c r="I10" i="1"/>
  <c r="C41" i="1"/>
  <c r="C40" i="1"/>
  <c r="C39" i="1"/>
  <c r="C38" i="1"/>
  <c r="C37" i="1"/>
  <c r="C36" i="1"/>
  <c r="J10" i="1"/>
  <c r="C21" i="1"/>
  <c r="C15" i="1"/>
  <c r="C35" i="1"/>
  <c r="C13" i="1"/>
  <c r="C17" i="1"/>
  <c r="C34" i="1"/>
  <c r="C33" i="1"/>
  <c r="C32" i="1"/>
  <c r="C16" i="1"/>
  <c r="C31" i="1"/>
  <c r="C30" i="1"/>
  <c r="C29" i="1"/>
  <c r="C28" i="1"/>
  <c r="C27" i="1"/>
  <c r="C26" i="1"/>
  <c r="C25" i="1"/>
  <c r="C20" i="1"/>
  <c r="C19" i="1"/>
  <c r="C18" i="1"/>
  <c r="C14" i="1"/>
  <c r="C12" i="1"/>
</calcChain>
</file>

<file path=xl/comments1.xml><?xml version="1.0" encoding="utf-8"?>
<comments xmlns="http://schemas.openxmlformats.org/spreadsheetml/2006/main">
  <authors>
    <author>Robert Arnold</author>
  </authors>
  <commentList>
    <comment ref="E6" authorId="0">
      <text>
        <r>
          <rPr>
            <b/>
            <sz val="9"/>
            <color indexed="81"/>
            <rFont val="Calibri"/>
            <family val="2"/>
            <charset val="204"/>
          </rPr>
          <t>Robert Arnold:</t>
        </r>
        <r>
          <rPr>
            <sz val="9"/>
            <color indexed="81"/>
            <rFont val="Calibri"/>
            <family val="2"/>
            <charset val="204"/>
          </rPr>
          <t xml:space="preserve">
screened subjects that are lost to follow up or do not have exam results</t>
        </r>
      </text>
    </comment>
    <comment ref="B9" authorId="0">
      <text>
        <r>
          <rPr>
            <b/>
            <sz val="9"/>
            <color indexed="81"/>
            <rFont val="Calibri"/>
            <family val="2"/>
            <charset val="204"/>
          </rPr>
          <t>Robert Arnold:</t>
        </r>
        <r>
          <rPr>
            <sz val="9"/>
            <color indexed="81"/>
            <rFont val="Calibri"/>
            <family val="2"/>
            <charset val="204"/>
          </rPr>
          <t xml:space="preserve">
screening for which interpretaion cannot be maded based on unable to test or not able to make interpretaion with completd test</t>
        </r>
      </text>
    </comment>
    <comment ref="B29" authorId="0">
      <text>
        <r>
          <rPr>
            <b/>
            <sz val="9"/>
            <color indexed="81"/>
            <rFont val="Calibri"/>
            <family val="2"/>
            <charset val="204"/>
          </rPr>
          <t>Robert Arnold:</t>
        </r>
        <r>
          <rPr>
            <sz val="9"/>
            <color indexed="81"/>
            <rFont val="Calibri"/>
            <family val="2"/>
            <charset val="204"/>
          </rPr>
          <t xml:space="preserve">
discourages inconcusive interpretations by including them in the denominator</t>
        </r>
      </text>
    </comment>
    <comment ref="B31" authorId="0">
      <text>
        <r>
          <rPr>
            <b/>
            <sz val="9"/>
            <color indexed="81"/>
            <rFont val="Calibri"/>
            <family val="2"/>
            <charset val="204"/>
          </rPr>
          <t>Robert Arnold:</t>
        </r>
        <r>
          <rPr>
            <sz val="9"/>
            <color indexed="81"/>
            <rFont val="Calibri"/>
            <family val="2"/>
            <charset val="204"/>
          </rPr>
          <t xml:space="preserve">
Inconclusive regarded as a refer</t>
        </r>
      </text>
    </comment>
    <comment ref="B32" authorId="0">
      <text>
        <r>
          <rPr>
            <b/>
            <sz val="9"/>
            <color indexed="81"/>
            <rFont val="Calibri"/>
            <family val="2"/>
            <charset val="204"/>
          </rPr>
          <t>Robert Arnold:</t>
        </r>
        <r>
          <rPr>
            <sz val="9"/>
            <color indexed="81"/>
            <rFont val="Calibri"/>
            <family val="2"/>
            <charset val="204"/>
          </rPr>
          <t xml:space="preserve">
inconclusive regarded as refer</t>
        </r>
      </text>
    </comment>
  </commentList>
</comments>
</file>

<file path=xl/sharedStrings.xml><?xml version="1.0" encoding="utf-8"?>
<sst xmlns="http://schemas.openxmlformats.org/spreadsheetml/2006/main" count="84" uniqueCount="68">
  <si>
    <t>Photoscreen Validation Grid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</si>
  <si>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</si>
  <si>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</si>
  <si>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</si>
  <si>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</si>
  <si>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</si>
  <si>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</si>
  <si>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</si>
  <si>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</si>
  <si>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</si>
  <si>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TRUE Positive</t>
  </si>
  <si>
    <t>TRUE negative</t>
  </si>
  <si>
    <t>TRUE inconclusive</t>
  </si>
  <si>
    <t>FALSE positive</t>
  </si>
  <si>
    <t>FALSE negative</t>
  </si>
  <si>
    <t>LOST positive</t>
  </si>
  <si>
    <t>LOST negative</t>
  </si>
  <si>
    <t>LOST inconclusive</t>
  </si>
  <si>
    <t>cell</t>
  </si>
  <si>
    <t>sc +</t>
  </si>
  <si>
    <t>sc -</t>
  </si>
  <si>
    <t>sc i</t>
  </si>
  <si>
    <t>Exam +</t>
  </si>
  <si>
    <t>Exam -</t>
  </si>
  <si>
    <t>LOST</t>
  </si>
  <si>
    <t>n</t>
  </si>
  <si>
    <t>Sensitivity</t>
  </si>
  <si>
    <t>Specificity</t>
  </si>
  <si>
    <t>PPV</t>
  </si>
  <si>
    <t>NPV</t>
  </si>
  <si>
    <t>ABCD sens</t>
  </si>
  <si>
    <t>ABCD spec</t>
  </si>
  <si>
    <t>irSens</t>
  </si>
  <si>
    <t>irSpec</t>
  </si>
  <si>
    <t>refer rate</t>
  </si>
  <si>
    <t>Prescreen Prev</t>
  </si>
  <si>
    <t>A/(A+C)</t>
  </si>
  <si>
    <t>D/(C+D)</t>
  </si>
  <si>
    <t>D/(B+D)</t>
  </si>
  <si>
    <t>A/(A+B)</t>
  </si>
  <si>
    <t>ABCD 9/20/2014</t>
  </si>
  <si>
    <t>Accuracy</t>
  </si>
  <si>
    <t>(A+D)/(A+B+C+D)</t>
  </si>
  <si>
    <t>D/(B+D+F)</t>
  </si>
  <si>
    <t>(A+E)/(A+C+E)</t>
  </si>
  <si>
    <t>A/(A+E+E+F)</t>
  </si>
  <si>
    <t>D/(B+D+E+F)</t>
  </si>
  <si>
    <t>t</t>
  </si>
  <si>
    <t>all screened</t>
  </si>
  <si>
    <t>total 2x2</t>
  </si>
  <si>
    <t>(A+B+G)/t</t>
  </si>
  <si>
    <t>(A+C+E)/t</t>
  </si>
  <si>
    <t>lost to follow-up</t>
  </si>
  <si>
    <t>(G+H+I)/t</t>
  </si>
  <si>
    <t>(E+F+I)/t</t>
  </si>
  <si>
    <t>False Pos rate (alpha)</t>
  </si>
  <si>
    <t>False negative rate (beta)</t>
  </si>
  <si>
    <t>Likelihood ratio positive</t>
  </si>
  <si>
    <t>Likelihood ratio negative</t>
  </si>
  <si>
    <t>not LOST</t>
  </si>
  <si>
    <t>z</t>
  </si>
  <si>
    <t>Tool:</t>
  </si>
  <si>
    <t>refer criteria:</t>
  </si>
  <si>
    <t>Exam criteria:</t>
  </si>
  <si>
    <t>inconclusive rate</t>
  </si>
  <si>
    <t>population:</t>
  </si>
  <si>
    <t>Diagnostic Odds Ratio</t>
  </si>
  <si>
    <t>FALSE inconclusive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</si>
</sst>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2"/>
      <color rgb="FF008000"/>
      <name val="Calibri"/>
      <scheme val="minor"/>
    </font>
    <font>
      <sz val="12"/>
      <color rgb="FF3366FF"/>
      <name val="Calibri"/>
      <scheme val="minor"/>
    </font>
    <font>
      <sz val="12"/>
      <color rgb="FFFFFF00"/>
      <name val="Calibri"/>
      <scheme val="minor"/>
    </font>
    <font>
      <sz val="8"/>
      <name val="Calibri"/>
      <family val="2"/>
      <charset val="204"/>
      <scheme val="minor"/>
    </font>
    <font>
      <i/>
      <sz val="12"/>
      <color theme="1"/>
      <name val="Calibri"/>
      <scheme val="minor"/>
    </font>
    <font>
      <sz val="9"/>
      <color indexed="81"/>
      <name val="Calibri"/>
      <family val="2"/>
      <charset val="204"/>
    </font>
    <font>
      <b/>
      <sz val="9"/>
      <color indexed="81"/>
      <name val="Calibri"/>
      <family val="2"/>
      <charset val="204"/>
    </font>
    <font>
      <sz val="12"/>
      <color theme="3" tint="0.59999389629810485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6" borderId="0" xfId="0" applyFont="1" applyFill="1"/>
    <xf numFmtId="9" fontId="0" fillId="0" borderId="0" xfId="1" applyFont="1"/>
    <xf numFmtId="164" fontId="0" fillId="0" borderId="0" xfId="1" applyNumberFormat="1" applyFont="1"/>
    <xf numFmtId="0" fontId="9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/>
    <xf numFmtId="0" fontId="0" fillId="0" borderId="3" xfId="0" applyBorder="1"/>
    <xf numFmtId="0" fontId="0" fillId="3" borderId="4" xfId="0" applyFill="1" applyBorder="1"/>
    <xf numFmtId="0" fontId="0" fillId="5" borderId="5" xfId="0" applyFill="1" applyBorder="1"/>
    <xf numFmtId="0" fontId="0" fillId="2" borderId="6" xfId="0" applyFill="1" applyBorder="1"/>
    <xf numFmtId="0" fontId="0" fillId="4" borderId="7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5" borderId="9" xfId="0" applyFill="1" applyBorder="1"/>
    <xf numFmtId="0" fontId="0" fillId="2" borderId="9" xfId="0" applyFill="1" applyBorder="1"/>
    <xf numFmtId="0" fontId="0" fillId="4" borderId="10" xfId="0" applyFill="1" applyBorder="1"/>
    <xf numFmtId="0" fontId="12" fillId="0" borderId="0" xfId="0" applyFont="1"/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34146981627296"/>
          <c:y val="0.0539325842696629"/>
          <c:w val="0.828400699912511"/>
          <c:h val="0.70144032557728"/>
        </c:manualLayout>
      </c:layout>
      <c:areaChart>
        <c:grouping val="percentStacked"/>
        <c:varyColors val="0"/>
        <c:ser>
          <c:idx val="0"/>
          <c:order val="0"/>
          <c:tx>
            <c:strRef>
              <c:f>Sheet1!$G$7</c:f>
              <c:strCache>
                <c:ptCount val="1"/>
                <c:pt idx="0">
                  <c:v>sc +</c:v>
                </c:pt>
              </c:strCache>
            </c:strRef>
          </c:tx>
          <c:spPr>
            <a:solidFill>
              <a:srgbClr val="FF0000">
                <a:alpha val="33000"/>
              </a:srgbClr>
            </a:solidFill>
          </c:spPr>
          <c:cat>
            <c:strRef>
              <c:f>Sheet1!$H$6:$I$6</c:f>
              <c:strCache>
                <c:ptCount val="2"/>
                <c:pt idx="0">
                  <c:v>Exam +</c:v>
                </c:pt>
                <c:pt idx="1">
                  <c:v>Exam -</c:v>
                </c:pt>
              </c:strCache>
            </c:strRef>
          </c:cat>
          <c:val>
            <c:numRef>
              <c:f>Sheet1!$H$7:$I$7</c:f>
              <c:numCache>
                <c:formatCode>General</c:formatCode>
                <c:ptCount val="2"/>
                <c:pt idx="0">
                  <c:v>50.0</c:v>
                </c:pt>
                <c:pt idx="1">
                  <c:v>10.0</c:v>
                </c:pt>
              </c:numCache>
            </c:numRef>
          </c:val>
        </c:ser>
        <c:ser>
          <c:idx val="1"/>
          <c:order val="1"/>
          <c:tx>
            <c:strRef>
              <c:f>Sheet1!$G$8</c:f>
              <c:strCache>
                <c:ptCount val="1"/>
                <c:pt idx="0">
                  <c:v>sc -</c:v>
                </c:pt>
              </c:strCache>
            </c:strRef>
          </c:tx>
          <c:spPr>
            <a:solidFill>
              <a:srgbClr val="008000">
                <a:alpha val="33000"/>
              </a:srgbClr>
            </a:solidFill>
          </c:spPr>
          <c:cat>
            <c:strRef>
              <c:f>Sheet1!$H$6:$I$6</c:f>
              <c:strCache>
                <c:ptCount val="2"/>
                <c:pt idx="0">
                  <c:v>Exam +</c:v>
                </c:pt>
                <c:pt idx="1">
                  <c:v>Exam -</c:v>
                </c:pt>
              </c:strCache>
            </c:strRef>
          </c:cat>
          <c:val>
            <c:numRef>
              <c:f>Sheet1!$H$8:$I$8</c:f>
              <c:numCache>
                <c:formatCode>General</c:formatCode>
                <c:ptCount val="2"/>
                <c:pt idx="0">
                  <c:v>149.0</c:v>
                </c:pt>
                <c:pt idx="1">
                  <c:v>767.0</c:v>
                </c:pt>
              </c:numCache>
            </c:numRef>
          </c:val>
        </c:ser>
        <c:ser>
          <c:idx val="2"/>
          <c:order val="2"/>
          <c:tx>
            <c:strRef>
              <c:f>Sheet1!$G$9</c:f>
              <c:strCache>
                <c:ptCount val="1"/>
                <c:pt idx="0">
                  <c:v>sc i</c:v>
                </c:pt>
              </c:strCache>
            </c:strRef>
          </c:tx>
          <c:spPr>
            <a:solidFill>
              <a:schemeClr val="bg1">
                <a:lumMod val="50000"/>
                <a:alpha val="50000"/>
              </a:schemeClr>
            </a:solidFill>
          </c:spPr>
          <c:cat>
            <c:strRef>
              <c:f>Sheet1!$H$6:$I$6</c:f>
              <c:strCache>
                <c:ptCount val="2"/>
                <c:pt idx="0">
                  <c:v>Exam +</c:v>
                </c:pt>
                <c:pt idx="1">
                  <c:v>Exam -</c:v>
                </c:pt>
              </c:strCache>
            </c:strRef>
          </c:cat>
          <c:val>
            <c:numRef>
              <c:f>Sheet1!$H$9:$I$9</c:f>
              <c:numCache>
                <c:formatCode>General</c:formatCode>
                <c:ptCount val="2"/>
                <c:pt idx="0">
                  <c:v>1.0</c:v>
                </c:pt>
                <c:pt idx="1">
                  <c:v>11.0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062592344"/>
        <c:axId val="2062615240"/>
      </c:areaChart>
      <c:catAx>
        <c:axId val="2062592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62615240"/>
        <c:crosses val="autoZero"/>
        <c:auto val="1"/>
        <c:lblAlgn val="ctr"/>
        <c:lblOffset val="100"/>
        <c:noMultiLvlLbl val="0"/>
      </c:catAx>
      <c:valAx>
        <c:axId val="20626152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crossAx val="2062592344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787400</xdr:colOff>
      <xdr:row>10</xdr:row>
      <xdr:rowOff>152400</xdr:rowOff>
    </xdr:from>
    <xdr:to>
      <xdr:col>9</xdr:col>
      <xdr:colOff>317500</xdr:colOff>
      <xdr:row>23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2"/>
  <sheetViews>
    <sheetView tabSelected="1" topLeftCell="A9" workbookViewId="0">
      <selection activeCell="B17" sqref="B17"/>
    </sheetView>
  </sheetViews>
  <sheetFormatPr baseColWidth="10" defaultRowHeight="15" x14ac:dyDescent="0"/>
  <cols>
    <col min="1" max="1" width="5.1640625" customWidth="1"/>
    <col min="2" max="2" width="18.1640625" customWidth="1"/>
    <col min="3" max="3" width="7.1640625" customWidth="1"/>
    <col min="4" max="4" width="6.33203125" customWidth="1"/>
    <col min="5" max="5" width="5" customWidth="1"/>
    <col min="7" max="7" width="12" customWidth="1"/>
    <col min="8" max="8" width="6.83203125" customWidth="1"/>
    <col min="9" max="9" width="6.33203125" customWidth="1"/>
    <col min="10" max="10" width="5.1640625" customWidth="1"/>
  </cols>
  <sheetData>
    <row r="1" spans="1:10">
      <c r="A1" t="s">
        <v>0</v>
      </c>
    </row>
    <row r="3" spans="1:10">
      <c r="B3" t="s">
        <v>61</v>
      </c>
      <c r="G3" t="s">
        <v>63</v>
      </c>
    </row>
    <row r="4" spans="1:10">
      <c r="B4" t="s">
        <v>62</v>
      </c>
      <c r="G4" t="s">
        <v>65</v>
      </c>
    </row>
    <row r="6" spans="1:10" ht="16" thickBot="1">
      <c r="C6" t="s">
        <v>22</v>
      </c>
      <c r="D6" t="s">
        <v>23</v>
      </c>
      <c r="E6" t="s">
        <v>24</v>
      </c>
      <c r="H6" s="5" t="s">
        <v>22</v>
      </c>
      <c r="I6" s="6" t="s">
        <v>23</v>
      </c>
      <c r="J6" t="s">
        <v>24</v>
      </c>
    </row>
    <row r="7" spans="1:10">
      <c r="B7" s="1" t="s">
        <v>19</v>
      </c>
      <c r="C7" s="18" t="s">
        <v>1</v>
      </c>
      <c r="D7" s="19" t="s">
        <v>2</v>
      </c>
      <c r="E7" s="12" t="s">
        <v>7</v>
      </c>
      <c r="G7" s="3" t="s">
        <v>19</v>
      </c>
      <c r="H7" s="14">
        <v>50</v>
      </c>
      <c r="I7" s="15">
        <v>10</v>
      </c>
      <c r="J7" s="12">
        <v>1</v>
      </c>
    </row>
    <row r="8" spans="1:10" ht="16" thickBot="1">
      <c r="B8" s="1" t="s">
        <v>20</v>
      </c>
      <c r="C8" s="20" t="s">
        <v>3</v>
      </c>
      <c r="D8" s="21" t="s">
        <v>4</v>
      </c>
      <c r="E8" s="12" t="s">
        <v>8</v>
      </c>
      <c r="G8" s="4" t="s">
        <v>20</v>
      </c>
      <c r="H8" s="16">
        <v>149</v>
      </c>
      <c r="I8" s="17">
        <v>767</v>
      </c>
      <c r="J8" s="12">
        <v>10</v>
      </c>
    </row>
    <row r="9" spans="1:10">
      <c r="B9" s="1" t="s">
        <v>21</v>
      </c>
      <c r="C9" s="13" t="s">
        <v>5</v>
      </c>
      <c r="D9" s="13" t="s">
        <v>6</v>
      </c>
      <c r="E9" s="2" t="s">
        <v>9</v>
      </c>
      <c r="G9" s="1" t="s">
        <v>21</v>
      </c>
      <c r="H9" s="13">
        <v>1</v>
      </c>
      <c r="I9" s="13">
        <v>11</v>
      </c>
      <c r="J9" s="2">
        <v>1</v>
      </c>
    </row>
    <row r="10" spans="1:10">
      <c r="E10" s="2" t="s">
        <v>47</v>
      </c>
      <c r="I10" s="2">
        <f>H7+H8+H9+I7+I8+I9</f>
        <v>988</v>
      </c>
      <c r="J10" s="2">
        <f>H7+I7+J7+H8+I8+J8+H9+I9+J9</f>
        <v>1000</v>
      </c>
    </row>
    <row r="11" spans="1:10" ht="16" thickBot="1">
      <c r="A11" t="s">
        <v>18</v>
      </c>
    </row>
    <row r="12" spans="1:10">
      <c r="A12" t="s">
        <v>1</v>
      </c>
      <c r="B12" t="s">
        <v>10</v>
      </c>
      <c r="C12" s="22">
        <f>H7</f>
        <v>50</v>
      </c>
    </row>
    <row r="13" spans="1:10">
      <c r="A13" t="s">
        <v>2</v>
      </c>
      <c r="B13" t="s">
        <v>13</v>
      </c>
      <c r="C13" s="23">
        <f>I7</f>
        <v>10</v>
      </c>
    </row>
    <row r="14" spans="1:10">
      <c r="A14" t="s">
        <v>3</v>
      </c>
      <c r="B14" t="s">
        <v>11</v>
      </c>
      <c r="C14" s="24">
        <f>H8</f>
        <v>149</v>
      </c>
    </row>
    <row r="15" spans="1:10" ht="16" thickBot="1">
      <c r="A15" t="s">
        <v>4</v>
      </c>
      <c r="B15" t="s">
        <v>14</v>
      </c>
      <c r="C15" s="25">
        <f>I8</f>
        <v>767</v>
      </c>
    </row>
    <row r="16" spans="1:10">
      <c r="A16" t="s">
        <v>5</v>
      </c>
      <c r="B16" t="s">
        <v>12</v>
      </c>
      <c r="C16" s="13">
        <f>H9</f>
        <v>1</v>
      </c>
    </row>
    <row r="17" spans="1:5">
      <c r="A17" t="s">
        <v>6</v>
      </c>
      <c r="B17" t="s">
        <v>67</v>
      </c>
      <c r="C17" s="2">
        <f>I9</f>
        <v>11</v>
      </c>
    </row>
    <row r="18" spans="1:5">
      <c r="A18" t="s">
        <v>7</v>
      </c>
      <c r="B18" s="9" t="s">
        <v>15</v>
      </c>
      <c r="C18" s="2">
        <f>J7</f>
        <v>1</v>
      </c>
    </row>
    <row r="19" spans="1:5">
      <c r="A19" t="s">
        <v>8</v>
      </c>
      <c r="B19" s="9" t="s">
        <v>16</v>
      </c>
      <c r="C19" s="2">
        <f>J8</f>
        <v>10</v>
      </c>
    </row>
    <row r="20" spans="1:5">
      <c r="A20" t="s">
        <v>9</v>
      </c>
      <c r="B20" s="9" t="s">
        <v>17</v>
      </c>
      <c r="C20" s="2">
        <f>J9</f>
        <v>1</v>
      </c>
    </row>
    <row r="21" spans="1:5">
      <c r="A21" t="s">
        <v>25</v>
      </c>
      <c r="B21" t="s">
        <v>49</v>
      </c>
      <c r="C21" s="2">
        <f>H7+I7+H8+I8</f>
        <v>976</v>
      </c>
    </row>
    <row r="22" spans="1:5">
      <c r="A22" t="s">
        <v>47</v>
      </c>
      <c r="B22" t="s">
        <v>59</v>
      </c>
      <c r="C22" s="2">
        <f>I10</f>
        <v>988</v>
      </c>
    </row>
    <row r="23" spans="1:5">
      <c r="A23" t="s">
        <v>60</v>
      </c>
      <c r="B23" s="9" t="s">
        <v>48</v>
      </c>
      <c r="C23" s="2">
        <f>J10</f>
        <v>1000</v>
      </c>
    </row>
    <row r="25" spans="1:5">
      <c r="B25" t="s">
        <v>26</v>
      </c>
      <c r="C25" s="8">
        <f>C12/(C12+C14)</f>
        <v>0.25125628140703515</v>
      </c>
      <c r="E25" t="s">
        <v>36</v>
      </c>
    </row>
    <row r="26" spans="1:5">
      <c r="B26" t="s">
        <v>27</v>
      </c>
      <c r="C26" s="8">
        <f>C15/(C13+C15)</f>
        <v>0.98712998712998712</v>
      </c>
      <c r="E26" t="s">
        <v>38</v>
      </c>
    </row>
    <row r="27" spans="1:5">
      <c r="B27" t="s">
        <v>28</v>
      </c>
      <c r="C27" s="8">
        <f>C12/(C12+C13)</f>
        <v>0.83333333333333337</v>
      </c>
      <c r="E27" t="s">
        <v>39</v>
      </c>
    </row>
    <row r="28" spans="1:5">
      <c r="B28" t="s">
        <v>29</v>
      </c>
      <c r="C28" s="8">
        <f>C15/(C14+C15)</f>
        <v>0.8373362445414847</v>
      </c>
      <c r="E28" t="s">
        <v>37</v>
      </c>
    </row>
    <row r="29" spans="1:5">
      <c r="B29" t="s">
        <v>30</v>
      </c>
      <c r="C29" s="8">
        <f>C12/(C12+C14+C16+C17)</f>
        <v>0.23696682464454977</v>
      </c>
      <c r="E29" t="s">
        <v>45</v>
      </c>
    </row>
    <row r="30" spans="1:5">
      <c r="B30" t="s">
        <v>31</v>
      </c>
      <c r="C30" s="8">
        <f>C15/(C13+C15+C16+C17)</f>
        <v>0.97211660329531047</v>
      </c>
      <c r="E30" t="s">
        <v>46</v>
      </c>
    </row>
    <row r="31" spans="1:5">
      <c r="B31" t="s">
        <v>32</v>
      </c>
      <c r="C31" s="8">
        <f>(C12+C16)/(C12+C14+C16)</f>
        <v>0.255</v>
      </c>
      <c r="E31" t="s">
        <v>44</v>
      </c>
    </row>
    <row r="32" spans="1:5">
      <c r="B32" t="s">
        <v>33</v>
      </c>
      <c r="C32" s="8">
        <f>C15/(C13+C15+C17)</f>
        <v>0.9733502538071066</v>
      </c>
      <c r="E32" t="s">
        <v>43</v>
      </c>
    </row>
    <row r="33" spans="2:8">
      <c r="B33" t="s">
        <v>34</v>
      </c>
      <c r="C33" s="7">
        <f>(C12+C13+C18)/J10</f>
        <v>6.0999999999999999E-2</v>
      </c>
      <c r="E33" t="s">
        <v>50</v>
      </c>
    </row>
    <row r="34" spans="2:8">
      <c r="B34" t="s">
        <v>35</v>
      </c>
      <c r="C34" s="7">
        <f>(C12+C14+C16)/(C12+C13+C14+C15+C16+C17)</f>
        <v>0.20242914979757085</v>
      </c>
      <c r="E34" t="s">
        <v>51</v>
      </c>
    </row>
    <row r="35" spans="2:8">
      <c r="B35" t="s">
        <v>41</v>
      </c>
      <c r="C35" s="7">
        <f>(C12+C15)/(C12+C13+C14+C15)</f>
        <v>0.83709016393442626</v>
      </c>
      <c r="E35" t="s">
        <v>42</v>
      </c>
    </row>
    <row r="36" spans="2:8">
      <c r="B36" t="s">
        <v>64</v>
      </c>
      <c r="C36" s="7">
        <f>(C16+C17+C20)/C22</f>
        <v>1.3157894736842105E-2</v>
      </c>
      <c r="E36" t="s">
        <v>54</v>
      </c>
    </row>
    <row r="37" spans="2:8">
      <c r="B37" t="s">
        <v>52</v>
      </c>
      <c r="C37" s="7">
        <f>(C18+C19+C20)/C22</f>
        <v>1.2145748987854251E-2</v>
      </c>
      <c r="E37" t="s">
        <v>53</v>
      </c>
    </row>
    <row r="38" spans="2:8">
      <c r="B38" t="s">
        <v>55</v>
      </c>
      <c r="C38" s="10">
        <f>1-C26</f>
        <v>1.2870012870012881E-2</v>
      </c>
    </row>
    <row r="39" spans="2:8">
      <c r="B39" t="s">
        <v>56</v>
      </c>
      <c r="C39" s="10">
        <f>1-C25</f>
        <v>0.74874371859296485</v>
      </c>
    </row>
    <row r="40" spans="2:8">
      <c r="B40" t="s">
        <v>57</v>
      </c>
      <c r="C40" s="11">
        <f>C25/(1-C26)</f>
        <v>19.522613065326613</v>
      </c>
    </row>
    <row r="41" spans="2:8">
      <c r="B41" t="s">
        <v>58</v>
      </c>
      <c r="C41" s="11">
        <f>C39/C26</f>
        <v>0.75850569667110002</v>
      </c>
      <c r="H41" s="26" t="s">
        <v>40</v>
      </c>
    </row>
    <row r="42" spans="2:8">
      <c r="B42" t="s">
        <v>66</v>
      </c>
      <c r="C42" s="11">
        <f>C40/C41</f>
        <v>25.738255033557017</v>
      </c>
    </row>
  </sheetData>
  <phoneticPr fontId="8" type="noConversion"/>
  <pageMargins left="0.75" right="0.75" top="1" bottom="1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Ophthalmic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Arnold</dc:creator>
  <cp:lastModifiedBy>Robert Arnold</cp:lastModifiedBy>
  <cp:lastPrinted>2014-09-20T22:45:42Z</cp:lastPrinted>
  <dcterms:created xsi:type="dcterms:W3CDTF">2014-09-20T20:41:01Z</dcterms:created>
  <dcterms:modified xsi:type="dcterms:W3CDTF">2015-01-26T23:17:43Z</dcterms:modified>
</cp:coreProperties>
</file>